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vier\Papers\Drone GPR Everglades\submission Jan2025\datasets Comas et al_2025\"/>
    </mc:Choice>
  </mc:AlternateContent>
  <xr:revisionPtr revIDLastSave="0" documentId="8_{34DCA6AD-F2D1-42C8-9662-0275DF3A0EDD}" xr6:coauthVersionLast="46" xr6:coauthVersionMax="46" xr10:uidLastSave="{00000000-0000-0000-0000-000000000000}"/>
  <bookViews>
    <workbookView xWindow="-120" yWindow="-120" windowWidth="28110" windowHeight="16440" xr2:uid="{FA86CD1F-29A6-4320-84B1-A446175325AC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H34" i="1"/>
  <c r="H22" i="1"/>
  <c r="S53" i="1"/>
  <c r="S52" i="1"/>
  <c r="S51" i="1"/>
  <c r="S50" i="1"/>
  <c r="P50" i="1"/>
  <c r="S49" i="1"/>
  <c r="S48" i="1"/>
  <c r="S47" i="1"/>
  <c r="S46" i="1"/>
  <c r="P46" i="1"/>
  <c r="S45" i="1"/>
  <c r="S44" i="1"/>
  <c r="P44" i="1"/>
  <c r="S43" i="1"/>
  <c r="S42" i="1"/>
  <c r="S41" i="1"/>
  <c r="Q57" i="1"/>
  <c r="P57" i="1"/>
  <c r="I34" i="1"/>
  <c r="Q53" i="1" s="1"/>
  <c r="J34" i="1"/>
  <c r="H33" i="1"/>
  <c r="J33" i="1" s="1"/>
  <c r="I32" i="1"/>
  <c r="Q51" i="1" s="1"/>
  <c r="H32" i="1"/>
  <c r="J32" i="1" s="1"/>
  <c r="I31" i="1"/>
  <c r="Q50" i="1" s="1"/>
  <c r="H31" i="1"/>
  <c r="I30" i="1"/>
  <c r="Q49" i="1" s="1"/>
  <c r="H30" i="1"/>
  <c r="P49" i="1" s="1"/>
  <c r="R49" i="1" s="1"/>
  <c r="I29" i="1"/>
  <c r="Q48" i="1" s="1"/>
  <c r="H29" i="1"/>
  <c r="J29" i="1" s="1"/>
  <c r="I28" i="1"/>
  <c r="Q47" i="1" s="1"/>
  <c r="H28" i="1"/>
  <c r="J28" i="1" s="1"/>
  <c r="H27" i="1"/>
  <c r="H26" i="1"/>
  <c r="H25" i="1"/>
  <c r="H24" i="1"/>
  <c r="J24" i="1" s="1"/>
  <c r="H23" i="1"/>
  <c r="J23" i="1" s="1"/>
  <c r="P41" i="1"/>
  <c r="G16" i="1"/>
  <c r="D16" i="1"/>
  <c r="G15" i="1"/>
  <c r="D15" i="1"/>
  <c r="I33" i="1" s="1"/>
  <c r="Q52" i="1" s="1"/>
  <c r="G14" i="1"/>
  <c r="D14" i="1"/>
  <c r="G13" i="1"/>
  <c r="D13" i="1"/>
  <c r="G12" i="1"/>
  <c r="D12" i="1"/>
  <c r="G11" i="1"/>
  <c r="D11" i="1"/>
  <c r="G10" i="1"/>
  <c r="D10" i="1"/>
  <c r="F9" i="1"/>
  <c r="D9" i="1" s="1"/>
  <c r="I27" i="1" s="1"/>
  <c r="G8" i="1"/>
  <c r="D8" i="1"/>
  <c r="I26" i="1" s="1"/>
  <c r="Q45" i="1" s="1"/>
  <c r="G7" i="1"/>
  <c r="D7" i="1"/>
  <c r="I25" i="1" s="1"/>
  <c r="Q44" i="1" s="1"/>
  <c r="G6" i="1"/>
  <c r="D6" i="1"/>
  <c r="I24" i="1" s="1"/>
  <c r="Q43" i="1" s="1"/>
  <c r="G5" i="1"/>
  <c r="D5" i="1"/>
  <c r="I23" i="1" s="1"/>
  <c r="Q42" i="1" s="1"/>
  <c r="G4" i="1"/>
  <c r="D4" i="1"/>
  <c r="I22" i="1" s="1"/>
  <c r="R57" i="1" l="1"/>
  <c r="R50" i="1"/>
  <c r="I41" i="1"/>
  <c r="I40" i="1"/>
  <c r="I42" i="1" s="1"/>
  <c r="Q41" i="1"/>
  <c r="R41" i="1" s="1"/>
  <c r="I43" i="1"/>
  <c r="Q46" i="1"/>
  <c r="R46" i="1" s="1"/>
  <c r="J27" i="1"/>
  <c r="J26" i="1"/>
  <c r="R44" i="1"/>
  <c r="J25" i="1"/>
  <c r="P43" i="1"/>
  <c r="R43" i="1" s="1"/>
  <c r="P47" i="1"/>
  <c r="R47" i="1" s="1"/>
  <c r="P51" i="1"/>
  <c r="R51" i="1" s="1"/>
  <c r="P52" i="1"/>
  <c r="R52" i="1" s="1"/>
  <c r="G9" i="1"/>
  <c r="J30" i="1"/>
  <c r="P45" i="1"/>
  <c r="R45" i="1" s="1"/>
  <c r="P53" i="1"/>
  <c r="R53" i="1" s="1"/>
  <c r="J31" i="1"/>
  <c r="P42" i="1"/>
  <c r="R42" i="1" s="1"/>
  <c r="P48" i="1"/>
  <c r="R48" i="1" s="1"/>
  <c r="R54" i="1" l="1"/>
  <c r="G18" i="1"/>
  <c r="G20" i="1"/>
  <c r="G19" i="1"/>
  <c r="G17" i="1"/>
  <c r="N19" i="1"/>
</calcChain>
</file>

<file path=xl/sharedStrings.xml><?xml version="1.0" encoding="utf-8"?>
<sst xmlns="http://schemas.openxmlformats.org/spreadsheetml/2006/main" count="55" uniqueCount="43">
  <si>
    <t>site 1</t>
  </si>
  <si>
    <t>depth to min soil</t>
  </si>
  <si>
    <t>cm</t>
  </si>
  <si>
    <t>total</t>
  </si>
  <si>
    <t>Site 1</t>
  </si>
  <si>
    <t>location</t>
  </si>
  <si>
    <t>water</t>
  </si>
  <si>
    <t>peat</t>
  </si>
  <si>
    <t>min soil</t>
  </si>
  <si>
    <t>m</t>
  </si>
  <si>
    <t>S1</t>
  </si>
  <si>
    <t>20m before P2</t>
  </si>
  <si>
    <t>S2</t>
  </si>
  <si>
    <t>S3</t>
  </si>
  <si>
    <t>10m beforeP2</t>
  </si>
  <si>
    <t>S4</t>
  </si>
  <si>
    <t>S5</t>
  </si>
  <si>
    <t>S6</t>
  </si>
  <si>
    <t>P2</t>
  </si>
  <si>
    <t>S7</t>
  </si>
  <si>
    <t>S8</t>
  </si>
  <si>
    <t>20m after P2</t>
  </si>
  <si>
    <t>S9</t>
  </si>
  <si>
    <t>P1</t>
  </si>
  <si>
    <t>S10</t>
  </si>
  <si>
    <t>20m after P1</t>
  </si>
  <si>
    <t>S11</t>
  </si>
  <si>
    <t>S12</t>
  </si>
  <si>
    <t>50m after P1</t>
  </si>
  <si>
    <t>S13</t>
  </si>
  <si>
    <t>water about 30-40</t>
  </si>
  <si>
    <t>avrg</t>
  </si>
  <si>
    <t>average</t>
  </si>
  <si>
    <t>SD</t>
  </si>
  <si>
    <t>max</t>
  </si>
  <si>
    <t>average depth to min soil from water level (m)</t>
  </si>
  <si>
    <t>min</t>
  </si>
  <si>
    <t>all data (including edge)</t>
  </si>
  <si>
    <t>water column</t>
  </si>
  <si>
    <t>peat column</t>
  </si>
  <si>
    <t>added</t>
  </si>
  <si>
    <t>distance from levee</t>
  </si>
  <si>
    <t>AVERG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</si>
</sst>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0" xfId="0" applyFont="1" applyFill="1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0" fillId="3" borderId="0" xfId="0" applyFill="1"/>
    <xf numFmtId="0" fontId="3" fillId="4" borderId="0" xfId="0" applyFont="1" applyFill="1"/>
    <xf numFmtId="0" fontId="1" fillId="0" borderId="0" xfId="0" applyFont="1"/>
    <xf numFmtId="0" fontId="1" fillId="3" borderId="0" xfId="0" applyFont="1" applyFill="1"/>
    <xf numFmtId="0" fontId="3" fillId="5" borderId="0" xfId="0" applyFont="1" applyFill="1"/>
    <xf numFmtId="0" fontId="2" fillId="4" borderId="0" xfId="0" applyFont="1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Xavier/Drone%20GPR/co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vDec2022"/>
      <sheetName val="Sheet1"/>
      <sheetName val="Jan2024"/>
    </sheetNames>
    <sheetDataSet>
      <sheetData sheetId="0"/>
      <sheetData sheetId="1"/>
      <sheetData sheetId="2">
        <row r="22">
          <cell r="H22">
            <v>0.09</v>
          </cell>
          <cell r="I22">
            <v>1.24</v>
          </cell>
        </row>
        <row r="23">
          <cell r="H23">
            <v>0.24</v>
          </cell>
          <cell r="I23">
            <v>1.0900000000000001</v>
          </cell>
        </row>
        <row r="24">
          <cell r="H24">
            <v>0.22</v>
          </cell>
          <cell r="I24">
            <v>1.1299999999999999</v>
          </cell>
        </row>
        <row r="25">
          <cell r="H25">
            <v>0.28999999999999998</v>
          </cell>
          <cell r="I25">
            <v>1.05</v>
          </cell>
        </row>
        <row r="26">
          <cell r="H26">
            <v>0.25</v>
          </cell>
          <cell r="I26">
            <v>1.1000000000000001</v>
          </cell>
        </row>
        <row r="27">
          <cell r="H27">
            <v>0.215</v>
          </cell>
          <cell r="I27">
            <v>1.135</v>
          </cell>
        </row>
        <row r="28">
          <cell r="H28">
            <v>0.23</v>
          </cell>
          <cell r="I28">
            <v>1.125</v>
          </cell>
        </row>
        <row r="29">
          <cell r="H29">
            <v>0.21</v>
          </cell>
          <cell r="I29">
            <v>1.125</v>
          </cell>
        </row>
        <row r="30">
          <cell r="H30">
            <v>0.19</v>
          </cell>
          <cell r="I30">
            <v>1.115</v>
          </cell>
        </row>
        <row r="31">
          <cell r="H31">
            <v>0.19</v>
          </cell>
          <cell r="I31">
            <v>1.135</v>
          </cell>
        </row>
        <row r="32">
          <cell r="H32">
            <v>0.17</v>
          </cell>
          <cell r="I32">
            <v>1.1299999999999999</v>
          </cell>
        </row>
        <row r="33">
          <cell r="H33">
            <v>0.21</v>
          </cell>
          <cell r="I33">
            <v>1.125</v>
          </cell>
        </row>
        <row r="34">
          <cell r="H34">
            <v>0.18</v>
          </cell>
          <cell r="I34">
            <v>1.1200000000000001</v>
          </cell>
        </row>
        <row r="35">
          <cell r="H35">
            <v>0.17</v>
          </cell>
          <cell r="I35">
            <v>1.25</v>
          </cell>
        </row>
        <row r="36">
          <cell r="H36">
            <v>0.22</v>
          </cell>
          <cell r="I36">
            <v>1.03</v>
          </cell>
        </row>
        <row r="37">
          <cell r="H37">
            <v>0.2</v>
          </cell>
          <cell r="I37">
            <v>1.1000000000000001</v>
          </cell>
        </row>
        <row r="38">
          <cell r="H38">
            <v>0.19</v>
          </cell>
          <cell r="I38">
            <v>1.18</v>
          </cell>
        </row>
        <row r="39">
          <cell r="H39">
            <v>0.33</v>
          </cell>
          <cell r="I39">
            <v>0.82</v>
          </cell>
        </row>
        <row r="41">
          <cell r="P41">
            <v>0.09</v>
          </cell>
          <cell r="Q41">
            <v>1.24</v>
          </cell>
          <cell r="R41">
            <v>1.33</v>
          </cell>
          <cell r="S41">
            <v>135</v>
          </cell>
        </row>
        <row r="42">
          <cell r="P42">
            <v>0.24</v>
          </cell>
          <cell r="Q42">
            <v>1.0900000000000001</v>
          </cell>
          <cell r="R42">
            <v>1.33</v>
          </cell>
          <cell r="S42">
            <v>135</v>
          </cell>
        </row>
        <row r="43">
          <cell r="P43">
            <v>0.22</v>
          </cell>
          <cell r="Q43">
            <v>1.1299999999999999</v>
          </cell>
          <cell r="R43">
            <v>1.3499999999999999</v>
          </cell>
          <cell r="S43">
            <v>115</v>
          </cell>
        </row>
        <row r="44">
          <cell r="P44">
            <v>0.28999999999999998</v>
          </cell>
          <cell r="Q44">
            <v>1.05</v>
          </cell>
          <cell r="R44">
            <v>1.34</v>
          </cell>
          <cell r="S44">
            <v>115</v>
          </cell>
        </row>
        <row r="45">
          <cell r="P45">
            <v>0.25</v>
          </cell>
          <cell r="Q45">
            <v>1.1000000000000001</v>
          </cell>
          <cell r="R45">
            <v>1.35</v>
          </cell>
          <cell r="S45">
            <v>115</v>
          </cell>
        </row>
        <row r="46">
          <cell r="P46">
            <v>0.215</v>
          </cell>
          <cell r="Q46">
            <v>1.135</v>
          </cell>
          <cell r="R46">
            <v>1.35</v>
          </cell>
          <cell r="S46">
            <v>105</v>
          </cell>
        </row>
        <row r="47">
          <cell r="P47">
            <v>0.23</v>
          </cell>
          <cell r="Q47">
            <v>1.125</v>
          </cell>
          <cell r="R47">
            <v>1.355</v>
          </cell>
          <cell r="S47">
            <v>105</v>
          </cell>
        </row>
        <row r="48">
          <cell r="P48">
            <v>0.21</v>
          </cell>
          <cell r="Q48">
            <v>1.125</v>
          </cell>
          <cell r="R48">
            <v>1.335</v>
          </cell>
          <cell r="S48">
            <v>85</v>
          </cell>
        </row>
        <row r="49">
          <cell r="P49">
            <v>0.19</v>
          </cell>
          <cell r="Q49">
            <v>1.115</v>
          </cell>
          <cell r="R49">
            <v>1.3049999999999999</v>
          </cell>
          <cell r="S49">
            <v>85</v>
          </cell>
        </row>
        <row r="50">
          <cell r="P50">
            <v>0.19</v>
          </cell>
          <cell r="Q50">
            <v>1.135</v>
          </cell>
          <cell r="R50">
            <v>1.325</v>
          </cell>
          <cell r="S50">
            <v>65</v>
          </cell>
        </row>
        <row r="51">
          <cell r="P51">
            <v>0.17</v>
          </cell>
          <cell r="Q51">
            <v>1.1299999999999999</v>
          </cell>
          <cell r="R51">
            <v>1.2999999999999998</v>
          </cell>
          <cell r="S51">
            <v>65</v>
          </cell>
        </row>
        <row r="52">
          <cell r="P52">
            <v>0.21</v>
          </cell>
          <cell r="Q52">
            <v>1.125</v>
          </cell>
          <cell r="R52">
            <v>1.335</v>
          </cell>
          <cell r="S52">
            <v>15</v>
          </cell>
        </row>
        <row r="53">
          <cell r="P53">
            <v>0.18</v>
          </cell>
          <cell r="Q53">
            <v>1.1200000000000001</v>
          </cell>
          <cell r="R53">
            <v>1.3</v>
          </cell>
          <cell r="S53">
            <v>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13223-2BBF-441A-94F1-CA3E4D74DCB9}">
  <dimension ref="A1:S57"/>
  <sheetViews>
    <sheetView tabSelected="1" workbookViewId="0">
      <selection activeCell="J23" sqref="J23"/>
    </sheetView>
  </sheetViews>
  <sheetFormatPr defaultRowHeight="15" x14ac:dyDescent="0.25"/>
  <cols>
    <col min="2" max="2" width="14" customWidth="1"/>
    <col min="3" max="3" width="9.42578125" bestFit="1" customWidth="1"/>
    <col min="8" max="8" width="11.85546875" bestFit="1" customWidth="1"/>
    <col min="9" max="9" width="12.140625" customWidth="1"/>
  </cols>
  <sheetData>
    <row r="1" spans="1:15" x14ac:dyDescent="0.25">
      <c r="A1" s="1" t="s">
        <v>0</v>
      </c>
      <c r="B1" s="1"/>
      <c r="C1" s="2">
        <v>45308</v>
      </c>
      <c r="F1" t="s">
        <v>1</v>
      </c>
      <c r="J1" s="3"/>
    </row>
    <row r="2" spans="1:15" x14ac:dyDescent="0.25">
      <c r="C2" t="s">
        <v>2</v>
      </c>
      <c r="F2" t="s">
        <v>3</v>
      </c>
      <c r="G2" s="4" t="s">
        <v>3</v>
      </c>
      <c r="O2" s="3"/>
    </row>
    <row r="3" spans="1:15" x14ac:dyDescent="0.25">
      <c r="A3" t="s">
        <v>4</v>
      </c>
      <c r="B3" t="s">
        <v>5</v>
      </c>
      <c r="C3" t="s">
        <v>6</v>
      </c>
      <c r="D3" t="s">
        <v>7</v>
      </c>
      <c r="E3" t="s">
        <v>8</v>
      </c>
      <c r="F3" t="s">
        <v>2</v>
      </c>
      <c r="G3" s="4" t="s">
        <v>9</v>
      </c>
      <c r="O3" s="3"/>
    </row>
    <row r="4" spans="1:15" x14ac:dyDescent="0.25">
      <c r="A4" t="s">
        <v>10</v>
      </c>
      <c r="B4" t="s">
        <v>11</v>
      </c>
      <c r="C4" s="5">
        <v>9</v>
      </c>
      <c r="D4">
        <f>F4-C4</f>
        <v>124</v>
      </c>
      <c r="F4" s="5">
        <v>133</v>
      </c>
      <c r="G4" s="6">
        <f>F4*0.01</f>
        <v>1.33</v>
      </c>
      <c r="H4" s="7"/>
      <c r="O4" s="3"/>
    </row>
    <row r="5" spans="1:15" x14ac:dyDescent="0.25">
      <c r="A5" t="s">
        <v>12</v>
      </c>
      <c r="B5" t="s">
        <v>11</v>
      </c>
      <c r="C5" s="5">
        <v>24</v>
      </c>
      <c r="D5">
        <f t="shared" ref="D5:D16" si="0">F5-C5</f>
        <v>109</v>
      </c>
      <c r="F5" s="5">
        <v>133</v>
      </c>
      <c r="G5" s="6">
        <f t="shared" ref="G5:G16" si="1">F5*0.01</f>
        <v>1.33</v>
      </c>
      <c r="H5" s="7"/>
      <c r="O5" s="3"/>
    </row>
    <row r="6" spans="1:15" x14ac:dyDescent="0.25">
      <c r="A6" t="s">
        <v>13</v>
      </c>
      <c r="B6" t="s">
        <v>14</v>
      </c>
      <c r="C6" s="5">
        <v>22</v>
      </c>
      <c r="D6">
        <f t="shared" si="0"/>
        <v>113</v>
      </c>
      <c r="F6" s="5">
        <v>135</v>
      </c>
      <c r="G6" s="6">
        <f t="shared" si="1"/>
        <v>1.35</v>
      </c>
      <c r="H6" s="7"/>
    </row>
    <row r="7" spans="1:15" x14ac:dyDescent="0.25">
      <c r="A7" t="s">
        <v>15</v>
      </c>
      <c r="B7" t="s">
        <v>14</v>
      </c>
      <c r="C7" s="5">
        <v>29</v>
      </c>
      <c r="D7">
        <f t="shared" si="0"/>
        <v>105</v>
      </c>
      <c r="F7" s="5">
        <v>134</v>
      </c>
      <c r="G7" s="6">
        <f t="shared" si="1"/>
        <v>1.34</v>
      </c>
      <c r="H7" s="7"/>
      <c r="O7" s="3"/>
    </row>
    <row r="8" spans="1:15" x14ac:dyDescent="0.25">
      <c r="A8" t="s">
        <v>16</v>
      </c>
      <c r="B8" t="s">
        <v>14</v>
      </c>
      <c r="C8" s="5">
        <v>25</v>
      </c>
      <c r="D8">
        <f t="shared" si="0"/>
        <v>110</v>
      </c>
      <c r="F8" s="5">
        <v>135</v>
      </c>
      <c r="G8" s="6">
        <f t="shared" si="1"/>
        <v>1.35</v>
      </c>
      <c r="H8" s="7"/>
      <c r="O8" s="3"/>
    </row>
    <row r="9" spans="1:15" x14ac:dyDescent="0.25">
      <c r="A9" t="s">
        <v>17</v>
      </c>
      <c r="B9" t="s">
        <v>18</v>
      </c>
      <c r="C9" s="5">
        <v>21.5</v>
      </c>
      <c r="D9">
        <f t="shared" si="0"/>
        <v>113.5</v>
      </c>
      <c r="F9" s="8">
        <f>126+9</f>
        <v>135</v>
      </c>
      <c r="G9" s="6">
        <f t="shared" si="1"/>
        <v>1.35</v>
      </c>
      <c r="H9" s="7"/>
    </row>
    <row r="10" spans="1:15" x14ac:dyDescent="0.25">
      <c r="A10" t="s">
        <v>19</v>
      </c>
      <c r="B10" t="s">
        <v>18</v>
      </c>
      <c r="C10" s="5">
        <v>23</v>
      </c>
      <c r="D10">
        <f t="shared" si="0"/>
        <v>112.5</v>
      </c>
      <c r="F10" s="5">
        <v>135.5</v>
      </c>
      <c r="G10" s="6">
        <f t="shared" si="1"/>
        <v>1.355</v>
      </c>
      <c r="H10" s="7"/>
      <c r="O10" s="3"/>
    </row>
    <row r="11" spans="1:15" x14ac:dyDescent="0.25">
      <c r="A11" t="s">
        <v>20</v>
      </c>
      <c r="B11" t="s">
        <v>21</v>
      </c>
      <c r="C11" s="5">
        <v>21</v>
      </c>
      <c r="D11">
        <f t="shared" si="0"/>
        <v>112.5</v>
      </c>
      <c r="F11" s="5">
        <v>133.5</v>
      </c>
      <c r="G11" s="6">
        <f t="shared" si="1"/>
        <v>1.335</v>
      </c>
      <c r="H11" s="7"/>
      <c r="O11" s="3"/>
    </row>
    <row r="12" spans="1:15" x14ac:dyDescent="0.25">
      <c r="A12" t="s">
        <v>22</v>
      </c>
      <c r="B12" t="s">
        <v>23</v>
      </c>
      <c r="C12" s="5">
        <v>19</v>
      </c>
      <c r="D12">
        <f t="shared" si="0"/>
        <v>111.5</v>
      </c>
      <c r="F12" s="5">
        <v>130.5</v>
      </c>
      <c r="G12" s="6">
        <f t="shared" si="1"/>
        <v>1.3049999999999999</v>
      </c>
      <c r="H12" s="7"/>
    </row>
    <row r="13" spans="1:15" x14ac:dyDescent="0.25">
      <c r="A13" t="s">
        <v>24</v>
      </c>
      <c r="B13" t="s">
        <v>25</v>
      </c>
      <c r="C13" s="5">
        <v>19</v>
      </c>
      <c r="D13">
        <f t="shared" si="0"/>
        <v>113.5</v>
      </c>
      <c r="F13" s="5">
        <v>132.5</v>
      </c>
      <c r="G13" s="6">
        <f t="shared" si="1"/>
        <v>1.325</v>
      </c>
      <c r="H13" s="7"/>
      <c r="O13" s="3"/>
    </row>
    <row r="14" spans="1:15" x14ac:dyDescent="0.25">
      <c r="A14" t="s">
        <v>26</v>
      </c>
      <c r="B14" t="s">
        <v>25</v>
      </c>
      <c r="C14" s="5">
        <v>17</v>
      </c>
      <c r="D14">
        <f t="shared" si="0"/>
        <v>113</v>
      </c>
      <c r="F14" s="8">
        <v>130</v>
      </c>
      <c r="G14" s="6">
        <f>F14*0.01</f>
        <v>1.3</v>
      </c>
      <c r="H14" s="7"/>
      <c r="O14" s="3"/>
    </row>
    <row r="15" spans="1:15" x14ac:dyDescent="0.25">
      <c r="A15" t="s">
        <v>27</v>
      </c>
      <c r="B15" t="s">
        <v>28</v>
      </c>
      <c r="C15" s="5">
        <v>21</v>
      </c>
      <c r="D15">
        <f t="shared" si="0"/>
        <v>112.5</v>
      </c>
      <c r="F15" s="5">
        <v>133.5</v>
      </c>
      <c r="G15" s="6">
        <f t="shared" si="1"/>
        <v>1.335</v>
      </c>
      <c r="H15" s="7"/>
    </row>
    <row r="16" spans="1:15" x14ac:dyDescent="0.25">
      <c r="A16" t="s">
        <v>29</v>
      </c>
      <c r="B16" t="s">
        <v>28</v>
      </c>
      <c r="C16" s="5">
        <v>18</v>
      </c>
      <c r="D16">
        <f t="shared" si="0"/>
        <v>112</v>
      </c>
      <c r="F16" s="5">
        <v>130</v>
      </c>
      <c r="G16" s="6">
        <f t="shared" si="1"/>
        <v>1.3</v>
      </c>
      <c r="H16" s="7"/>
    </row>
    <row r="17" spans="3:14" x14ac:dyDescent="0.25">
      <c r="C17" t="s">
        <v>30</v>
      </c>
      <c r="F17" t="s">
        <v>31</v>
      </c>
      <c r="G17" s="9">
        <f>AVERAGE(G4:G16)</f>
        <v>1.3311538461538461</v>
      </c>
      <c r="H17" s="7"/>
      <c r="I17" t="s">
        <v>32</v>
      </c>
    </row>
    <row r="18" spans="3:14" x14ac:dyDescent="0.25">
      <c r="F18" t="s">
        <v>33</v>
      </c>
      <c r="G18" s="6">
        <f>STDEV(G4:G16)</f>
        <v>1.9165273082001544E-2</v>
      </c>
      <c r="H18" s="7"/>
      <c r="I18" t="s">
        <v>32</v>
      </c>
    </row>
    <row r="19" spans="3:14" x14ac:dyDescent="0.25">
      <c r="F19" t="s">
        <v>34</v>
      </c>
      <c r="G19" s="6">
        <f>MAX(G4:G16)</f>
        <v>1.355</v>
      </c>
      <c r="I19" s="10" t="s">
        <v>35</v>
      </c>
      <c r="J19" s="10"/>
      <c r="K19" s="10"/>
      <c r="L19" s="10"/>
      <c r="M19" s="10"/>
      <c r="N19" s="10">
        <f>AVERAGE(G4:G16,O4:O5)</f>
        <v>1.3311538461538461</v>
      </c>
    </row>
    <row r="20" spans="3:14" x14ac:dyDescent="0.25">
      <c r="F20" t="s">
        <v>36</v>
      </c>
      <c r="G20" s="6">
        <f>MIN(G4:G16)</f>
        <v>1.3</v>
      </c>
      <c r="H20" s="5" t="s">
        <v>37</v>
      </c>
      <c r="I20" s="5"/>
    </row>
    <row r="21" spans="3:14" x14ac:dyDescent="0.25">
      <c r="H21" s="5" t="s">
        <v>38</v>
      </c>
      <c r="I21" s="5" t="s">
        <v>39</v>
      </c>
    </row>
    <row r="22" spans="3:14" x14ac:dyDescent="0.25">
      <c r="H22" s="5">
        <f>C4/100</f>
        <v>0.09</v>
      </c>
      <c r="I22" s="5">
        <f>D4/100</f>
        <v>1.24</v>
      </c>
      <c r="J22">
        <f>H22+I22</f>
        <v>1.33</v>
      </c>
    </row>
    <row r="23" spans="3:14" x14ac:dyDescent="0.25">
      <c r="H23" s="5">
        <f t="shared" ref="H23:I34" si="2">C5/100</f>
        <v>0.24</v>
      </c>
      <c r="I23" s="5">
        <f t="shared" si="2"/>
        <v>1.0900000000000001</v>
      </c>
      <c r="J23">
        <f t="shared" ref="J23:J39" si="3">SUM(H23:I23)</f>
        <v>1.33</v>
      </c>
    </row>
    <row r="24" spans="3:14" x14ac:dyDescent="0.25">
      <c r="H24" s="5">
        <f t="shared" si="2"/>
        <v>0.22</v>
      </c>
      <c r="I24" s="5">
        <f t="shared" si="2"/>
        <v>1.1299999999999999</v>
      </c>
      <c r="J24">
        <f t="shared" si="3"/>
        <v>1.3499999999999999</v>
      </c>
    </row>
    <row r="25" spans="3:14" x14ac:dyDescent="0.25">
      <c r="H25" s="5">
        <f t="shared" si="2"/>
        <v>0.28999999999999998</v>
      </c>
      <c r="I25" s="5">
        <f t="shared" si="2"/>
        <v>1.05</v>
      </c>
      <c r="J25">
        <f t="shared" si="3"/>
        <v>1.34</v>
      </c>
    </row>
    <row r="26" spans="3:14" x14ac:dyDescent="0.25">
      <c r="H26" s="5">
        <f t="shared" si="2"/>
        <v>0.25</v>
      </c>
      <c r="I26" s="5">
        <f t="shared" si="2"/>
        <v>1.1000000000000001</v>
      </c>
      <c r="J26">
        <f t="shared" si="3"/>
        <v>1.35</v>
      </c>
    </row>
    <row r="27" spans="3:14" x14ac:dyDescent="0.25">
      <c r="H27" s="5">
        <f t="shared" si="2"/>
        <v>0.215</v>
      </c>
      <c r="I27" s="5">
        <f t="shared" si="2"/>
        <v>1.135</v>
      </c>
      <c r="J27">
        <f t="shared" si="3"/>
        <v>1.35</v>
      </c>
    </row>
    <row r="28" spans="3:14" x14ac:dyDescent="0.25">
      <c r="H28" s="5">
        <f t="shared" si="2"/>
        <v>0.23</v>
      </c>
      <c r="I28" s="5">
        <f t="shared" si="2"/>
        <v>1.125</v>
      </c>
      <c r="J28">
        <f t="shared" si="3"/>
        <v>1.355</v>
      </c>
    </row>
    <row r="29" spans="3:14" x14ac:dyDescent="0.25">
      <c r="H29" s="5">
        <f t="shared" si="2"/>
        <v>0.21</v>
      </c>
      <c r="I29" s="5">
        <f t="shared" si="2"/>
        <v>1.125</v>
      </c>
      <c r="J29">
        <f t="shared" si="3"/>
        <v>1.335</v>
      </c>
    </row>
    <row r="30" spans="3:14" x14ac:dyDescent="0.25">
      <c r="H30" s="5">
        <f t="shared" si="2"/>
        <v>0.19</v>
      </c>
      <c r="I30" s="5">
        <f t="shared" si="2"/>
        <v>1.115</v>
      </c>
      <c r="J30">
        <f t="shared" si="3"/>
        <v>1.3049999999999999</v>
      </c>
    </row>
    <row r="31" spans="3:14" x14ac:dyDescent="0.25">
      <c r="H31" s="5">
        <f t="shared" si="2"/>
        <v>0.19</v>
      </c>
      <c r="I31" s="5">
        <f t="shared" si="2"/>
        <v>1.135</v>
      </c>
      <c r="J31">
        <f t="shared" si="3"/>
        <v>1.325</v>
      </c>
    </row>
    <row r="32" spans="3:14" x14ac:dyDescent="0.25">
      <c r="H32" s="5">
        <f t="shared" si="2"/>
        <v>0.17</v>
      </c>
      <c r="I32" s="5">
        <f t="shared" si="2"/>
        <v>1.1299999999999999</v>
      </c>
      <c r="J32">
        <f t="shared" si="3"/>
        <v>1.2999999999999998</v>
      </c>
    </row>
    <row r="33" spans="8:19" x14ac:dyDescent="0.25">
      <c r="H33" s="5">
        <f t="shared" si="2"/>
        <v>0.21</v>
      </c>
      <c r="I33" s="5">
        <f t="shared" si="2"/>
        <v>1.125</v>
      </c>
      <c r="J33">
        <f t="shared" si="3"/>
        <v>1.335</v>
      </c>
    </row>
    <row r="34" spans="8:19" x14ac:dyDescent="0.25">
      <c r="H34" s="5">
        <f>C16/100</f>
        <v>0.18</v>
      </c>
      <c r="I34" s="5">
        <f t="shared" si="2"/>
        <v>1.1200000000000001</v>
      </c>
      <c r="J34">
        <f t="shared" si="3"/>
        <v>1.3</v>
      </c>
    </row>
    <row r="35" spans="8:19" x14ac:dyDescent="0.25">
      <c r="H35" s="5"/>
      <c r="I35" s="5"/>
    </row>
    <row r="36" spans="8:19" x14ac:dyDescent="0.25">
      <c r="H36" s="5"/>
      <c r="I36" s="5"/>
    </row>
    <row r="37" spans="8:19" x14ac:dyDescent="0.25">
      <c r="H37" s="5"/>
      <c r="I37" s="5"/>
    </row>
    <row r="38" spans="8:19" x14ac:dyDescent="0.25">
      <c r="H38" s="5"/>
      <c r="I38" s="5"/>
    </row>
    <row r="39" spans="8:19" x14ac:dyDescent="0.25">
      <c r="H39" s="5"/>
      <c r="I39" s="5"/>
    </row>
    <row r="40" spans="8:19" x14ac:dyDescent="0.25">
      <c r="H40" t="s">
        <v>34</v>
      </c>
      <c r="I40">
        <f>MAX(I22:I34)</f>
        <v>1.24</v>
      </c>
      <c r="R40" t="s">
        <v>40</v>
      </c>
      <c r="S40" t="s">
        <v>41</v>
      </c>
    </row>
    <row r="41" spans="8:19" x14ac:dyDescent="0.25">
      <c r="H41" t="s">
        <v>36</v>
      </c>
      <c r="I41">
        <f>MIN(I22:I34)</f>
        <v>1.05</v>
      </c>
      <c r="P41">
        <f>H22</f>
        <v>0.09</v>
      </c>
      <c r="Q41">
        <f>I22</f>
        <v>1.24</v>
      </c>
      <c r="R41">
        <f>P41+Q41</f>
        <v>1.33</v>
      </c>
      <c r="S41">
        <f>15+50+20+20+10+20</f>
        <v>135</v>
      </c>
    </row>
    <row r="42" spans="8:19" x14ac:dyDescent="0.25">
      <c r="H42" t="s">
        <v>32</v>
      </c>
      <c r="I42">
        <f>I40-I41</f>
        <v>0.18999999999999995</v>
      </c>
      <c r="P42">
        <f t="shared" ref="P42:Q53" si="4">H23</f>
        <v>0.24</v>
      </c>
      <c r="Q42">
        <f t="shared" si="4"/>
        <v>1.0900000000000001</v>
      </c>
      <c r="R42">
        <f t="shared" ref="R42:R53" si="5">P42+Q42</f>
        <v>1.33</v>
      </c>
      <c r="S42">
        <f>15+50+20+20+10+20</f>
        <v>135</v>
      </c>
    </row>
    <row r="43" spans="8:19" x14ac:dyDescent="0.25">
      <c r="I43" s="11">
        <f>AVERAGE(I22:I34)</f>
        <v>1.1246153846153848</v>
      </c>
      <c r="P43">
        <f t="shared" si="4"/>
        <v>0.22</v>
      </c>
      <c r="Q43">
        <f t="shared" si="4"/>
        <v>1.1299999999999999</v>
      </c>
      <c r="R43">
        <f t="shared" si="5"/>
        <v>1.3499999999999999</v>
      </c>
      <c r="S43">
        <f>15+50+20+20+10</f>
        <v>115</v>
      </c>
    </row>
    <row r="44" spans="8:19" x14ac:dyDescent="0.25">
      <c r="P44">
        <f t="shared" si="4"/>
        <v>0.28999999999999998</v>
      </c>
      <c r="Q44">
        <f t="shared" si="4"/>
        <v>1.05</v>
      </c>
      <c r="R44">
        <f t="shared" si="5"/>
        <v>1.34</v>
      </c>
      <c r="S44">
        <f>15+50+20+20+10</f>
        <v>115</v>
      </c>
    </row>
    <row r="45" spans="8:19" x14ac:dyDescent="0.25">
      <c r="P45">
        <f t="shared" si="4"/>
        <v>0.25</v>
      </c>
      <c r="Q45">
        <f t="shared" si="4"/>
        <v>1.1000000000000001</v>
      </c>
      <c r="R45">
        <f t="shared" si="5"/>
        <v>1.35</v>
      </c>
      <c r="S45">
        <f>15+50+20+20+10</f>
        <v>115</v>
      </c>
    </row>
    <row r="46" spans="8:19" x14ac:dyDescent="0.25">
      <c r="P46">
        <f t="shared" si="4"/>
        <v>0.215</v>
      </c>
      <c r="Q46">
        <f t="shared" si="4"/>
        <v>1.135</v>
      </c>
      <c r="R46">
        <f t="shared" si="5"/>
        <v>1.35</v>
      </c>
      <c r="S46">
        <f>15+50+20+20</f>
        <v>105</v>
      </c>
    </row>
    <row r="47" spans="8:19" x14ac:dyDescent="0.25">
      <c r="P47">
        <f t="shared" si="4"/>
        <v>0.23</v>
      </c>
      <c r="Q47">
        <f t="shared" si="4"/>
        <v>1.125</v>
      </c>
      <c r="R47">
        <f t="shared" si="5"/>
        <v>1.355</v>
      </c>
      <c r="S47">
        <f>15+50+20+20</f>
        <v>105</v>
      </c>
    </row>
    <row r="48" spans="8:19" x14ac:dyDescent="0.25">
      <c r="P48">
        <f t="shared" si="4"/>
        <v>0.21</v>
      </c>
      <c r="Q48">
        <f t="shared" si="4"/>
        <v>1.125</v>
      </c>
      <c r="R48">
        <f t="shared" si="5"/>
        <v>1.335</v>
      </c>
      <c r="S48">
        <f>15+50+20</f>
        <v>85</v>
      </c>
    </row>
    <row r="49" spans="16:19" x14ac:dyDescent="0.25">
      <c r="P49">
        <f t="shared" si="4"/>
        <v>0.19</v>
      </c>
      <c r="Q49">
        <f t="shared" si="4"/>
        <v>1.115</v>
      </c>
      <c r="R49">
        <f t="shared" si="5"/>
        <v>1.3049999999999999</v>
      </c>
      <c r="S49">
        <f>15+50+20</f>
        <v>85</v>
      </c>
    </row>
    <row r="50" spans="16:19" x14ac:dyDescent="0.25">
      <c r="P50">
        <f t="shared" si="4"/>
        <v>0.19</v>
      </c>
      <c r="Q50">
        <f t="shared" si="4"/>
        <v>1.135</v>
      </c>
      <c r="R50">
        <f t="shared" si="5"/>
        <v>1.325</v>
      </c>
      <c r="S50">
        <f>15+50</f>
        <v>65</v>
      </c>
    </row>
    <row r="51" spans="16:19" x14ac:dyDescent="0.25">
      <c r="P51">
        <f t="shared" si="4"/>
        <v>0.17</v>
      </c>
      <c r="Q51">
        <f t="shared" si="4"/>
        <v>1.1299999999999999</v>
      </c>
      <c r="R51">
        <f t="shared" si="5"/>
        <v>1.2999999999999998</v>
      </c>
      <c r="S51">
        <f t="shared" ref="S51" si="6">15+50</f>
        <v>65</v>
      </c>
    </row>
    <row r="52" spans="16:19" x14ac:dyDescent="0.25">
      <c r="P52">
        <f t="shared" si="4"/>
        <v>0.21</v>
      </c>
      <c r="Q52">
        <f t="shared" si="4"/>
        <v>1.125</v>
      </c>
      <c r="R52">
        <f t="shared" si="5"/>
        <v>1.335</v>
      </c>
      <c r="S52">
        <f>15</f>
        <v>15</v>
      </c>
    </row>
    <row r="53" spans="16:19" x14ac:dyDescent="0.25">
      <c r="P53">
        <f>H34</f>
        <v>0.18</v>
      </c>
      <c r="Q53">
        <f t="shared" si="4"/>
        <v>1.1200000000000001</v>
      </c>
      <c r="R53">
        <f t="shared" si="5"/>
        <v>1.3</v>
      </c>
      <c r="S53">
        <f>15</f>
        <v>15</v>
      </c>
    </row>
    <row r="54" spans="16:19" x14ac:dyDescent="0.25">
      <c r="Q54" t="s">
        <v>42</v>
      </c>
      <c r="R54">
        <f>AVERAGE(R41:R53)</f>
        <v>1.3311538461538461</v>
      </c>
    </row>
    <row r="57" spans="16:19" x14ac:dyDescent="0.25">
      <c r="P57">
        <f t="shared" ref="P57:Q57" si="7">H38</f>
        <v>0</v>
      </c>
      <c r="Q57">
        <f t="shared" si="7"/>
        <v>0</v>
      </c>
      <c r="R57">
        <f>P57+Q57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</dc:creator>
  <cp:lastModifiedBy>Xavier</cp:lastModifiedBy>
  <dcterms:created xsi:type="dcterms:W3CDTF">2025-01-24T23:27:31Z</dcterms:created>
  <dcterms:modified xsi:type="dcterms:W3CDTF">2025-01-24T23:30:03Z</dcterms:modified>
</cp:coreProperties>
</file>